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8820" windowHeight="405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Titles" localSheetId="1">'Лист2'!$8:$9</definedName>
    <definedName name="_xlnm.Print_Area" localSheetId="0">'Лист1'!$A$1:$K$38</definedName>
    <definedName name="_xlnm.Print_Area" localSheetId="1">'Лист2'!$A$1:$K$36</definedName>
  </definedNames>
  <calcPr fullCalcOnLoad="1"/>
</workbook>
</file>

<file path=xl/sharedStrings.xml><?xml version="1.0" encoding="utf-8"?>
<sst xmlns="http://schemas.openxmlformats.org/spreadsheetml/2006/main" count="115" uniqueCount="62">
  <si>
    <t>Отчет</t>
  </si>
  <si>
    <t>по экономической классификации</t>
  </si>
  <si>
    <t>Наименование</t>
  </si>
  <si>
    <t>Общий фонд</t>
  </si>
  <si>
    <t>Специальный фонд</t>
  </si>
  <si>
    <t>Всего</t>
  </si>
  <si>
    <t>% исполнения</t>
  </si>
  <si>
    <t>Заработная плата</t>
  </si>
  <si>
    <t>Начисление на заработную плату</t>
  </si>
  <si>
    <t>Продукты питания</t>
  </si>
  <si>
    <t>Капитальное строительство</t>
  </si>
  <si>
    <t>Капитальный ремонт</t>
  </si>
  <si>
    <t>Превышение доходов над расходами</t>
  </si>
  <si>
    <t>Превышение расходов над доходами</t>
  </si>
  <si>
    <t>Баланс</t>
  </si>
  <si>
    <t>Медикаменты и перевязочные материалы</t>
  </si>
  <si>
    <t>Оплата теплоснабжения</t>
  </si>
  <si>
    <t>Оплата водоснабжения и водоотведения</t>
  </si>
  <si>
    <t>Оплата природного газа</t>
  </si>
  <si>
    <t>Оплата прочих коммунальных услуг</t>
  </si>
  <si>
    <t xml:space="preserve">Оплата других энергоносителей </t>
  </si>
  <si>
    <t xml:space="preserve">Исследования и разработки, расходы государственного (регионального) значения </t>
  </si>
  <si>
    <t>Оплата процентов по обязательствам</t>
  </si>
  <si>
    <t>Субсидии и текущие трансферты населению</t>
  </si>
  <si>
    <t>Приобретение оборудования и  предметов длительного пользования</t>
  </si>
  <si>
    <t>Реконструкция и реставрация</t>
  </si>
  <si>
    <t xml:space="preserve">Капитальные трансферты </t>
  </si>
  <si>
    <t>Секретарь городского совета</t>
  </si>
  <si>
    <t>В.Е. Якимов</t>
  </si>
  <si>
    <t>з/плата</t>
  </si>
  <si>
    <t>Приложение № 3</t>
  </si>
  <si>
    <t>Неразделенные расходы</t>
  </si>
  <si>
    <t>Уточненный план на 2010 год</t>
  </si>
  <si>
    <t xml:space="preserve">Предметы, материалы и оборудование и инвентарь, в том числе мягкий инвентарь и обмундирование </t>
  </si>
  <si>
    <t>Оплата услуг (кроме коммунальных)</t>
  </si>
  <si>
    <t>Другие расходы</t>
  </si>
  <si>
    <t>Расходы на командировки</t>
  </si>
  <si>
    <t>Оплата электроэнергии</t>
  </si>
  <si>
    <t>об исполнении местного  бюджета г. Краснодона по общему и специальному фонду за  2010 год</t>
  </si>
  <si>
    <t>Кассовое исполнение за  2010 г.</t>
  </si>
  <si>
    <t xml:space="preserve">Кассовое исполнение за 2010 г. </t>
  </si>
  <si>
    <t>Кассовое исполнение за 2010 г</t>
  </si>
  <si>
    <t>питание</t>
  </si>
  <si>
    <t>медикаменты</t>
  </si>
  <si>
    <t>энергоносители</t>
  </si>
  <si>
    <t>трансферты</t>
  </si>
  <si>
    <t>Итого</t>
  </si>
  <si>
    <t>2010 год</t>
  </si>
  <si>
    <t>2009 год</t>
  </si>
  <si>
    <t>откл.</t>
  </si>
  <si>
    <t>откл</t>
  </si>
  <si>
    <t>0ткл.</t>
  </si>
  <si>
    <t>капитальные</t>
  </si>
  <si>
    <t>текущие</t>
  </si>
  <si>
    <t>Кассовое исполнение</t>
  </si>
  <si>
    <t>Приложение № 1</t>
  </si>
  <si>
    <t>Исполнение  бюджета г. Краснодона по общему и специальному фонду за  2010 год</t>
  </si>
  <si>
    <t>Сравнительный анализ кассового исполнения с соответствующим периодом 2009 года.</t>
  </si>
  <si>
    <t>%</t>
  </si>
  <si>
    <t>Итого:</t>
  </si>
  <si>
    <t>КЭКВ</t>
  </si>
  <si>
    <t xml:space="preserve">                        к решению сессии №6/268 от 25.02.2011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</si>
</sst>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5;&#1080;&#1089;\&#1041;&#1102;&#1076;&#1078;&#1077;&#1090;&#1085;&#1099;&#1081;%20&#1086;&#1090;&#1076;&#1077;&#1083;\&#1048;&#1089;&#1087;&#1086;&#1083;&#1085;&#1077;&#1085;&#1080;&#1077;%20&#1073;&#1102;&#1076;&#1078;&#1077;&#1090;&#1072;\2009%20&#1075;&#1086;&#1076;\&#1057;&#1045;&#1057;&#1057;&#1048;&#1071;%20(&#1043;&#1086;&#1088;&#1086;&#1076;)\&#1047;&#1072;%202009%20&#1075;&#1086;&#1076;\&#1054;&#1090;&#1095;&#1077;&#1090;%20&#1050;&#1045;&#1050;&#1042;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>
            <v>464556</v>
          </cell>
          <cell r="G12">
            <v>1167774</v>
          </cell>
        </row>
        <row r="15">
          <cell r="D15">
            <v>25270</v>
          </cell>
          <cell r="G15">
            <v>23680</v>
          </cell>
        </row>
        <row r="16">
          <cell r="D16">
            <v>506776</v>
          </cell>
          <cell r="G16">
            <v>193070</v>
          </cell>
        </row>
        <row r="17">
          <cell r="D17">
            <v>13</v>
          </cell>
          <cell r="G17">
            <v>7283</v>
          </cell>
        </row>
        <row r="18">
          <cell r="D18">
            <v>200816</v>
          </cell>
          <cell r="G18">
            <v>176642</v>
          </cell>
        </row>
        <row r="19">
          <cell r="D19">
            <v>170684</v>
          </cell>
          <cell r="G19">
            <v>30743</v>
          </cell>
        </row>
        <row r="20">
          <cell r="D20">
            <v>399440</v>
          </cell>
          <cell r="G20">
            <v>622654</v>
          </cell>
        </row>
        <row r="21">
          <cell r="D21">
            <v>53818</v>
          </cell>
          <cell r="G21">
            <v>11909</v>
          </cell>
        </row>
        <row r="28">
          <cell r="D28">
            <v>120690</v>
          </cell>
          <cell r="G28">
            <v>4882</v>
          </cell>
        </row>
        <row r="29">
          <cell r="D29">
            <v>204492</v>
          </cell>
          <cell r="G29">
            <v>0</v>
          </cell>
        </row>
        <row r="30">
          <cell r="D30">
            <v>11022302</v>
          </cell>
          <cell r="G30">
            <v>14994202</v>
          </cell>
        </row>
        <row r="34">
          <cell r="D34">
            <v>272283</v>
          </cell>
          <cell r="G34">
            <v>447685</v>
          </cell>
        </row>
        <row r="36">
          <cell r="D36">
            <v>0</v>
          </cell>
          <cell r="G36">
            <v>43098</v>
          </cell>
        </row>
        <row r="37">
          <cell r="D37">
            <v>108441</v>
          </cell>
          <cell r="G37">
            <v>1000</v>
          </cell>
        </row>
        <row r="39">
          <cell r="D39">
            <v>620111</v>
          </cell>
          <cell r="G39">
            <v>192194</v>
          </cell>
        </row>
        <row r="40">
          <cell r="D40">
            <v>0</v>
          </cell>
          <cell r="G40">
            <v>25787</v>
          </cell>
        </row>
        <row r="41">
          <cell r="D41">
            <v>0</v>
          </cell>
          <cell r="G41">
            <v>912428</v>
          </cell>
        </row>
        <row r="43">
          <cell r="D43">
            <v>70490</v>
          </cell>
        </row>
        <row r="44">
          <cell r="D44">
            <v>181826</v>
          </cell>
        </row>
        <row r="53">
          <cell r="D53">
            <v>95827955</v>
          </cell>
          <cell r="G53">
            <v>1362791</v>
          </cell>
        </row>
        <row r="54">
          <cell r="D54">
            <v>1560153</v>
          </cell>
          <cell r="G54">
            <v>1271544</v>
          </cell>
        </row>
        <row r="55">
          <cell r="D55">
            <v>1230371</v>
          </cell>
          <cell r="G55">
            <v>614007</v>
          </cell>
        </row>
        <row r="56">
          <cell r="D56">
            <v>10163616</v>
          </cell>
          <cell r="G56">
            <v>91360</v>
          </cell>
        </row>
        <row r="57">
          <cell r="D57">
            <v>41742533</v>
          </cell>
          <cell r="G57">
            <v>3442191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60" workbookViewId="0" topLeftCell="A1">
      <selection activeCell="G1" sqref="G1:J3"/>
    </sheetView>
  </sheetViews>
  <sheetFormatPr defaultColWidth="9.00390625" defaultRowHeight="12.75"/>
  <cols>
    <col min="1" max="1" width="9.125" style="1" customWidth="1"/>
    <col min="2" max="2" width="24.625" style="1" customWidth="1"/>
    <col min="3" max="3" width="21.125" style="1" customWidth="1"/>
    <col min="4" max="4" width="18.25390625" style="1" customWidth="1"/>
    <col min="5" max="5" width="16.375" style="1" customWidth="1"/>
    <col min="6" max="6" width="15.875" style="1" customWidth="1"/>
    <col min="7" max="7" width="19.125" style="1" customWidth="1"/>
    <col min="8" max="8" width="12.375" style="1" customWidth="1"/>
    <col min="9" max="9" width="17.375" style="1" customWidth="1"/>
    <col min="10" max="10" width="13.25390625" style="1" customWidth="1"/>
    <col min="11" max="11" width="14.125" style="1" customWidth="1"/>
    <col min="12" max="12" width="14.00390625" style="1" customWidth="1"/>
    <col min="13" max="16384" width="9.125" style="1" customWidth="1"/>
  </cols>
  <sheetData>
    <row r="1" spans="8:11" ht="15">
      <c r="H1" s="13"/>
      <c r="I1" s="13" t="s">
        <v>30</v>
      </c>
      <c r="J1" s="13"/>
      <c r="K1" s="13"/>
    </row>
    <row r="2" spans="8:11" ht="15">
      <c r="H2" s="13"/>
      <c r="I2" s="13"/>
      <c r="J2" s="13"/>
      <c r="K2" s="13"/>
    </row>
    <row r="3" spans="7:11" ht="15">
      <c r="G3" s="13" t="s">
        <v>61</v>
      </c>
      <c r="I3" s="13"/>
      <c r="J3" s="13"/>
      <c r="K3" s="13"/>
    </row>
    <row r="4" spans="1:11" ht="15.7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3" t="s">
        <v>38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34"/>
      <c r="B8" s="34" t="s">
        <v>2</v>
      </c>
      <c r="C8" s="35" t="s">
        <v>3</v>
      </c>
      <c r="D8" s="35"/>
      <c r="E8" s="35"/>
      <c r="F8" s="35" t="s">
        <v>4</v>
      </c>
      <c r="G8" s="35"/>
      <c r="H8" s="35"/>
      <c r="I8" s="35" t="s">
        <v>5</v>
      </c>
      <c r="J8" s="35"/>
      <c r="K8" s="35"/>
    </row>
    <row r="9" spans="1:11" ht="38.25">
      <c r="A9" s="34"/>
      <c r="B9" s="34"/>
      <c r="C9" s="8" t="s">
        <v>32</v>
      </c>
      <c r="D9" s="8" t="s">
        <v>39</v>
      </c>
      <c r="E9" s="8" t="s">
        <v>6</v>
      </c>
      <c r="F9" s="8" t="s">
        <v>32</v>
      </c>
      <c r="G9" s="8" t="s">
        <v>40</v>
      </c>
      <c r="H9" s="8" t="s">
        <v>6</v>
      </c>
      <c r="I9" s="8" t="s">
        <v>32</v>
      </c>
      <c r="J9" s="8" t="s">
        <v>41</v>
      </c>
      <c r="K9" s="8" t="s">
        <v>6</v>
      </c>
    </row>
    <row r="10" spans="1:11" ht="20.25" customHeight="1">
      <c r="A10" s="9">
        <v>1111</v>
      </c>
      <c r="B10" s="9" t="s">
        <v>7</v>
      </c>
      <c r="C10" s="10">
        <v>78868524</v>
      </c>
      <c r="D10" s="10">
        <v>75356197</v>
      </c>
      <c r="E10" s="11">
        <f aca="true" t="shared" si="0" ref="E10:E29">D10*100/C10</f>
        <v>95.54660487877268</v>
      </c>
      <c r="F10" s="12">
        <v>1257642</v>
      </c>
      <c r="G10" s="12">
        <v>1234170</v>
      </c>
      <c r="H10" s="11">
        <f>G10*100/F10</f>
        <v>98.13365011664686</v>
      </c>
      <c r="I10" s="12">
        <f>C10+F10</f>
        <v>80126166</v>
      </c>
      <c r="J10" s="12">
        <f>D10+G10</f>
        <v>76590367</v>
      </c>
      <c r="K10" s="11">
        <f>J10*100/I10</f>
        <v>95.58721054992198</v>
      </c>
    </row>
    <row r="11" spans="1:11" ht="34.5" customHeight="1">
      <c r="A11" s="9">
        <v>1120</v>
      </c>
      <c r="B11" s="7" t="s">
        <v>8</v>
      </c>
      <c r="C11" s="10">
        <v>31026842</v>
      </c>
      <c r="D11" s="10">
        <v>29670977</v>
      </c>
      <c r="E11" s="11">
        <f t="shared" si="0"/>
        <v>95.63002576930002</v>
      </c>
      <c r="F11" s="12">
        <v>439911</v>
      </c>
      <c r="G11" s="12">
        <v>436893</v>
      </c>
      <c r="H11" s="11">
        <f aca="true" t="shared" si="1" ref="H11:H30">G11*100/F11</f>
        <v>99.31395214031929</v>
      </c>
      <c r="I11" s="12">
        <f aca="true" t="shared" si="2" ref="I11:J30">C11+F11</f>
        <v>31466753</v>
      </c>
      <c r="J11" s="12">
        <f t="shared" si="2"/>
        <v>30107870</v>
      </c>
      <c r="K11" s="11">
        <f aca="true" t="shared" si="3" ref="K11:K30">J11*100/I11</f>
        <v>95.68152773818132</v>
      </c>
    </row>
    <row r="12" spans="1:11" ht="94.5" customHeight="1">
      <c r="A12" s="9">
        <v>1131</v>
      </c>
      <c r="B12" s="7" t="s">
        <v>33</v>
      </c>
      <c r="C12" s="10">
        <v>2418899</v>
      </c>
      <c r="D12" s="10">
        <v>2223321</v>
      </c>
      <c r="E12" s="11">
        <f t="shared" si="0"/>
        <v>91.91458593351769</v>
      </c>
      <c r="F12" s="12">
        <v>1709995</v>
      </c>
      <c r="G12" s="12">
        <v>1630160</v>
      </c>
      <c r="H12" s="11">
        <f t="shared" si="1"/>
        <v>95.33127289845876</v>
      </c>
      <c r="I12" s="12">
        <f t="shared" si="2"/>
        <v>4128894</v>
      </c>
      <c r="J12" s="12">
        <f t="shared" si="2"/>
        <v>3853481</v>
      </c>
      <c r="K12" s="11">
        <f t="shared" si="3"/>
        <v>93.32961805267948</v>
      </c>
    </row>
    <row r="13" spans="1:11" ht="51" customHeight="1">
      <c r="A13" s="9">
        <v>1132</v>
      </c>
      <c r="B13" s="7" t="s">
        <v>15</v>
      </c>
      <c r="C13" s="10">
        <v>1405222</v>
      </c>
      <c r="D13" s="10">
        <v>1021667</v>
      </c>
      <c r="E13" s="11">
        <f t="shared" si="0"/>
        <v>72.70502454416456</v>
      </c>
      <c r="F13" s="12">
        <v>568723</v>
      </c>
      <c r="G13" s="12">
        <v>563738</v>
      </c>
      <c r="H13" s="11">
        <f t="shared" si="1"/>
        <v>99.12347487265329</v>
      </c>
      <c r="I13" s="12">
        <f t="shared" si="2"/>
        <v>1973945</v>
      </c>
      <c r="J13" s="12">
        <f t="shared" si="2"/>
        <v>1585405</v>
      </c>
      <c r="K13" s="11">
        <f t="shared" si="3"/>
        <v>80.31657416999967</v>
      </c>
    </row>
    <row r="14" spans="1:11" ht="21.75" customHeight="1">
      <c r="A14" s="9">
        <v>1133</v>
      </c>
      <c r="B14" s="7" t="s">
        <v>9</v>
      </c>
      <c r="C14" s="10">
        <v>3093696</v>
      </c>
      <c r="D14" s="10">
        <v>2734900</v>
      </c>
      <c r="E14" s="11">
        <f t="shared" si="0"/>
        <v>88.4023511036637</v>
      </c>
      <c r="F14" s="12">
        <v>1955256</v>
      </c>
      <c r="G14" s="12">
        <v>1902750</v>
      </c>
      <c r="H14" s="11">
        <f t="shared" si="1"/>
        <v>97.31462273993789</v>
      </c>
      <c r="I14" s="12">
        <f t="shared" si="2"/>
        <v>5048952</v>
      </c>
      <c r="J14" s="12">
        <f t="shared" si="2"/>
        <v>4637650</v>
      </c>
      <c r="K14" s="11">
        <f t="shared" si="3"/>
        <v>91.85371538489572</v>
      </c>
    </row>
    <row r="15" spans="1:11" ht="31.5" customHeight="1">
      <c r="A15" s="9">
        <v>1134</v>
      </c>
      <c r="B15" s="7" t="s">
        <v>34</v>
      </c>
      <c r="C15" s="10">
        <v>2545561</v>
      </c>
      <c r="D15" s="10">
        <v>1783911</v>
      </c>
      <c r="E15" s="11">
        <f t="shared" si="0"/>
        <v>70.07928704124552</v>
      </c>
      <c r="F15" s="12">
        <v>286678</v>
      </c>
      <c r="G15" s="12">
        <v>239724</v>
      </c>
      <c r="H15" s="11">
        <f t="shared" si="1"/>
        <v>83.62134520263153</v>
      </c>
      <c r="I15" s="12">
        <f t="shared" si="2"/>
        <v>2832239</v>
      </c>
      <c r="J15" s="12">
        <f t="shared" si="2"/>
        <v>2023635</v>
      </c>
      <c r="K15" s="11">
        <f t="shared" si="3"/>
        <v>71.4500082796685</v>
      </c>
    </row>
    <row r="16" spans="1:11" ht="78" customHeight="1">
      <c r="A16" s="9">
        <v>1135</v>
      </c>
      <c r="B16" s="7" t="s">
        <v>35</v>
      </c>
      <c r="C16" s="10">
        <v>84536</v>
      </c>
      <c r="D16" s="10">
        <v>73132</v>
      </c>
      <c r="E16" s="11">
        <f t="shared" si="0"/>
        <v>86.50988927794076</v>
      </c>
      <c r="F16" s="12">
        <v>494049</v>
      </c>
      <c r="G16" s="12">
        <v>481708</v>
      </c>
      <c r="H16" s="11">
        <f t="shared" si="1"/>
        <v>97.50206963276922</v>
      </c>
      <c r="I16" s="12">
        <f t="shared" si="2"/>
        <v>578585</v>
      </c>
      <c r="J16" s="12">
        <f t="shared" si="2"/>
        <v>554840</v>
      </c>
      <c r="K16" s="11">
        <f t="shared" si="3"/>
        <v>95.89602219207204</v>
      </c>
    </row>
    <row r="17" spans="1:11" ht="51.75" customHeight="1">
      <c r="A17" s="9">
        <v>1140</v>
      </c>
      <c r="B17" s="7" t="s">
        <v>36</v>
      </c>
      <c r="C17" s="10">
        <v>259925</v>
      </c>
      <c r="D17" s="10">
        <v>89236</v>
      </c>
      <c r="E17" s="11">
        <f t="shared" si="0"/>
        <v>34.331441762046744</v>
      </c>
      <c r="F17" s="12">
        <v>16730</v>
      </c>
      <c r="G17" s="12">
        <v>14131</v>
      </c>
      <c r="H17" s="11">
        <f t="shared" si="1"/>
        <v>84.46503287507471</v>
      </c>
      <c r="I17" s="12">
        <f t="shared" si="2"/>
        <v>276655</v>
      </c>
      <c r="J17" s="12">
        <f t="shared" si="2"/>
        <v>103367</v>
      </c>
      <c r="K17" s="11">
        <f t="shared" si="3"/>
        <v>37.36314181923334</v>
      </c>
    </row>
    <row r="18" spans="1:11" ht="48" customHeight="1">
      <c r="A18" s="9">
        <v>1161</v>
      </c>
      <c r="B18" s="7" t="s">
        <v>16</v>
      </c>
      <c r="C18" s="10">
        <v>1738626</v>
      </c>
      <c r="D18" s="10">
        <v>1559406</v>
      </c>
      <c r="E18" s="11">
        <f t="shared" si="0"/>
        <v>89.69186012402898</v>
      </c>
      <c r="F18" s="12">
        <v>805</v>
      </c>
      <c r="G18" s="12">
        <v>0</v>
      </c>
      <c r="H18" s="11">
        <f t="shared" si="1"/>
        <v>0</v>
      </c>
      <c r="I18" s="12">
        <f t="shared" si="2"/>
        <v>1739431</v>
      </c>
      <c r="J18" s="12">
        <f t="shared" si="2"/>
        <v>1559406</v>
      </c>
      <c r="K18" s="11">
        <f t="shared" si="3"/>
        <v>89.65035117805765</v>
      </c>
    </row>
    <row r="19" spans="1:11" ht="58.5" customHeight="1">
      <c r="A19" s="9">
        <v>1162</v>
      </c>
      <c r="B19" s="7" t="s">
        <v>17</v>
      </c>
      <c r="C19" s="10">
        <v>1061068</v>
      </c>
      <c r="D19" s="10">
        <v>1036606</v>
      </c>
      <c r="E19" s="11">
        <f t="shared" si="0"/>
        <v>97.69458696332374</v>
      </c>
      <c r="F19" s="12">
        <v>9681</v>
      </c>
      <c r="G19" s="12">
        <v>5928</v>
      </c>
      <c r="H19" s="11">
        <f t="shared" si="1"/>
        <v>61.233343662844746</v>
      </c>
      <c r="I19" s="12">
        <f t="shared" si="2"/>
        <v>1070749</v>
      </c>
      <c r="J19" s="12">
        <f t="shared" si="2"/>
        <v>1042534</v>
      </c>
      <c r="K19" s="11">
        <f t="shared" si="3"/>
        <v>97.36492866208607</v>
      </c>
    </row>
    <row r="20" spans="1:11" ht="36" customHeight="1">
      <c r="A20" s="9">
        <v>1163</v>
      </c>
      <c r="B20" s="7" t="s">
        <v>37</v>
      </c>
      <c r="C20" s="10">
        <v>3657462</v>
      </c>
      <c r="D20" s="10">
        <v>3533839</v>
      </c>
      <c r="E20" s="11">
        <f t="shared" si="0"/>
        <v>96.61997855343405</v>
      </c>
      <c r="F20" s="12">
        <v>35995</v>
      </c>
      <c r="G20" s="12">
        <v>31062</v>
      </c>
      <c r="H20" s="11">
        <f t="shared" si="1"/>
        <v>86.29531879427698</v>
      </c>
      <c r="I20" s="12">
        <f t="shared" si="2"/>
        <v>3693457</v>
      </c>
      <c r="J20" s="12">
        <f t="shared" si="2"/>
        <v>3564901</v>
      </c>
      <c r="K20" s="11">
        <f t="shared" si="3"/>
        <v>96.51935842220446</v>
      </c>
    </row>
    <row r="21" spans="1:11" ht="27.75" customHeight="1">
      <c r="A21" s="9">
        <v>1164</v>
      </c>
      <c r="B21" s="7" t="s">
        <v>18</v>
      </c>
      <c r="C21" s="10">
        <v>10134505</v>
      </c>
      <c r="D21" s="10">
        <v>8329119</v>
      </c>
      <c r="E21" s="11">
        <f t="shared" si="0"/>
        <v>82.18575056206494</v>
      </c>
      <c r="F21" s="12">
        <v>67401</v>
      </c>
      <c r="G21" s="12">
        <v>58012</v>
      </c>
      <c r="H21" s="11">
        <f t="shared" si="1"/>
        <v>86.06993961513925</v>
      </c>
      <c r="I21" s="12">
        <f t="shared" si="2"/>
        <v>10201906</v>
      </c>
      <c r="J21" s="12">
        <f t="shared" si="2"/>
        <v>8387131</v>
      </c>
      <c r="K21" s="11">
        <f t="shared" si="3"/>
        <v>82.2114122596307</v>
      </c>
    </row>
    <row r="22" spans="1:11" ht="55.5" customHeight="1">
      <c r="A22" s="9">
        <v>1165</v>
      </c>
      <c r="B22" s="7" t="s">
        <v>19</v>
      </c>
      <c r="C22" s="10">
        <v>2710294</v>
      </c>
      <c r="D22" s="10">
        <v>2546563</v>
      </c>
      <c r="E22" s="11">
        <f t="shared" si="0"/>
        <v>93.95892106170032</v>
      </c>
      <c r="F22" s="12">
        <v>6121</v>
      </c>
      <c r="G22" s="12">
        <v>5556</v>
      </c>
      <c r="H22" s="11">
        <f t="shared" si="1"/>
        <v>90.76948211076622</v>
      </c>
      <c r="I22" s="12">
        <f t="shared" si="2"/>
        <v>2716415</v>
      </c>
      <c r="J22" s="12">
        <f t="shared" si="2"/>
        <v>2552119</v>
      </c>
      <c r="K22" s="11">
        <f t="shared" si="3"/>
        <v>93.95173417905585</v>
      </c>
    </row>
    <row r="23" spans="1:11" ht="31.5">
      <c r="A23" s="9">
        <v>1166</v>
      </c>
      <c r="B23" s="7" t="s">
        <v>20</v>
      </c>
      <c r="C23" s="10">
        <v>694050</v>
      </c>
      <c r="D23" s="10">
        <v>694049</v>
      </c>
      <c r="E23" s="11">
        <f t="shared" si="0"/>
        <v>99.99985591816151</v>
      </c>
      <c r="F23" s="12">
        <v>120000</v>
      </c>
      <c r="G23" s="12">
        <v>120000</v>
      </c>
      <c r="H23" s="11">
        <v>0</v>
      </c>
      <c r="I23" s="12">
        <f t="shared" si="2"/>
        <v>814050</v>
      </c>
      <c r="J23" s="12">
        <f t="shared" si="2"/>
        <v>814049</v>
      </c>
      <c r="K23" s="11">
        <f t="shared" si="3"/>
        <v>99.99987715742276</v>
      </c>
    </row>
    <row r="24" spans="1:11" ht="90.75" customHeight="1">
      <c r="A24" s="9">
        <v>1170</v>
      </c>
      <c r="B24" s="7" t="s">
        <v>21</v>
      </c>
      <c r="C24" s="10">
        <v>1317355</v>
      </c>
      <c r="D24" s="10">
        <v>1301661</v>
      </c>
      <c r="E24" s="11">
        <f t="shared" si="0"/>
        <v>98.80867344034068</v>
      </c>
      <c r="F24" s="12">
        <v>0</v>
      </c>
      <c r="G24" s="12">
        <v>0</v>
      </c>
      <c r="H24" s="11">
        <v>0</v>
      </c>
      <c r="I24" s="12">
        <f t="shared" si="2"/>
        <v>1317355</v>
      </c>
      <c r="J24" s="12">
        <f t="shared" si="2"/>
        <v>1301661</v>
      </c>
      <c r="K24" s="11">
        <f t="shared" si="3"/>
        <v>98.80867344034068</v>
      </c>
    </row>
    <row r="25" spans="1:11" ht="35.25" customHeight="1">
      <c r="A25" s="9">
        <v>1200</v>
      </c>
      <c r="B25" s="7" t="s">
        <v>22</v>
      </c>
      <c r="C25" s="10">
        <v>224077</v>
      </c>
      <c r="D25" s="10">
        <v>137224</v>
      </c>
      <c r="E25" s="11">
        <f t="shared" si="0"/>
        <v>61.23966315150596</v>
      </c>
      <c r="F25" s="12">
        <v>0</v>
      </c>
      <c r="G25" s="12">
        <v>0</v>
      </c>
      <c r="H25" s="11">
        <v>0</v>
      </c>
      <c r="I25" s="12">
        <f t="shared" si="2"/>
        <v>224077</v>
      </c>
      <c r="J25" s="12">
        <f t="shared" si="2"/>
        <v>137224</v>
      </c>
      <c r="K25" s="11">
        <f t="shared" si="3"/>
        <v>61.23966315150596</v>
      </c>
    </row>
    <row r="26" spans="1:11" ht="65.25" customHeight="1">
      <c r="A26" s="9">
        <v>1300</v>
      </c>
      <c r="B26" s="7" t="s">
        <v>23</v>
      </c>
      <c r="C26" s="10">
        <v>66190273</v>
      </c>
      <c r="D26" s="10">
        <f>56146496+8169955</f>
        <v>64316451</v>
      </c>
      <c r="E26" s="11">
        <f t="shared" si="0"/>
        <v>97.1690372088358</v>
      </c>
      <c r="F26" s="12">
        <f>1442450+4116660</f>
        <v>5559110</v>
      </c>
      <c r="G26" s="12">
        <f>1410402+3782117</f>
        <v>5192519</v>
      </c>
      <c r="H26" s="11">
        <f t="shared" si="1"/>
        <v>93.40558110920632</v>
      </c>
      <c r="I26" s="12">
        <f t="shared" si="2"/>
        <v>71749383</v>
      </c>
      <c r="J26" s="12">
        <f t="shared" si="2"/>
        <v>69508970</v>
      </c>
      <c r="K26" s="11">
        <f t="shared" si="3"/>
        <v>96.87744631894604</v>
      </c>
    </row>
    <row r="27" spans="1:11" ht="76.5" customHeight="1">
      <c r="A27" s="9">
        <v>2110</v>
      </c>
      <c r="B27" s="7" t="s">
        <v>24</v>
      </c>
      <c r="C27" s="10">
        <v>1606490</v>
      </c>
      <c r="D27" s="10">
        <v>1408312</v>
      </c>
      <c r="E27" s="11">
        <f t="shared" si="0"/>
        <v>87.66391325187209</v>
      </c>
      <c r="F27" s="12">
        <v>1533407</v>
      </c>
      <c r="G27" s="12">
        <v>919760</v>
      </c>
      <c r="H27" s="11">
        <f t="shared" si="1"/>
        <v>59.98146610782395</v>
      </c>
      <c r="I27" s="12">
        <f t="shared" si="2"/>
        <v>3139897</v>
      </c>
      <c r="J27" s="12">
        <f t="shared" si="2"/>
        <v>2328072</v>
      </c>
      <c r="K27" s="11">
        <f t="shared" si="3"/>
        <v>74.14485252223241</v>
      </c>
    </row>
    <row r="28" spans="1:11" ht="31.5">
      <c r="A28" s="9">
        <v>2120</v>
      </c>
      <c r="B28" s="7" t="s">
        <v>10</v>
      </c>
      <c r="C28" s="10">
        <v>0</v>
      </c>
      <c r="D28" s="10">
        <v>0</v>
      </c>
      <c r="E28" s="11">
        <v>0</v>
      </c>
      <c r="F28" s="12">
        <v>345335</v>
      </c>
      <c r="G28" s="12">
        <v>129129</v>
      </c>
      <c r="H28" s="11">
        <f t="shared" si="1"/>
        <v>37.39238710237885</v>
      </c>
      <c r="I28" s="12">
        <f t="shared" si="2"/>
        <v>345335</v>
      </c>
      <c r="J28" s="12">
        <f t="shared" si="2"/>
        <v>129129</v>
      </c>
      <c r="K28" s="11">
        <f t="shared" si="3"/>
        <v>37.39238710237885</v>
      </c>
    </row>
    <row r="29" spans="1:11" ht="30.75" customHeight="1">
      <c r="A29" s="9">
        <v>2130</v>
      </c>
      <c r="B29" s="7" t="s">
        <v>11</v>
      </c>
      <c r="C29" s="10">
        <v>8368461</v>
      </c>
      <c r="D29" s="10">
        <v>8231021</v>
      </c>
      <c r="E29" s="11">
        <f t="shared" si="0"/>
        <v>98.35764306005609</v>
      </c>
      <c r="F29" s="12">
        <f>3856957+932866</f>
        <v>4789823</v>
      </c>
      <c r="G29" s="12">
        <f>2564209+295583</f>
        <v>2859792</v>
      </c>
      <c r="H29" s="11">
        <f t="shared" si="1"/>
        <v>59.70558828583019</v>
      </c>
      <c r="I29" s="12">
        <f t="shared" si="2"/>
        <v>13158284</v>
      </c>
      <c r="J29" s="12">
        <f t="shared" si="2"/>
        <v>11090813</v>
      </c>
      <c r="K29" s="11">
        <f t="shared" si="3"/>
        <v>84.28768523312006</v>
      </c>
    </row>
    <row r="30" spans="1:11" ht="33.75" customHeight="1">
      <c r="A30" s="9">
        <v>2140</v>
      </c>
      <c r="B30" s="7" t="s">
        <v>25</v>
      </c>
      <c r="C30" s="10">
        <v>131061</v>
      </c>
      <c r="D30" s="10">
        <v>124292</v>
      </c>
      <c r="E30" s="11">
        <v>0</v>
      </c>
      <c r="F30" s="12">
        <f>130709+35046</f>
        <v>165755</v>
      </c>
      <c r="G30" s="12">
        <f>215+1454</f>
        <v>1669</v>
      </c>
      <c r="H30" s="11">
        <f t="shared" si="1"/>
        <v>1.0069077855871618</v>
      </c>
      <c r="I30" s="12">
        <f t="shared" si="2"/>
        <v>296816</v>
      </c>
      <c r="J30" s="12">
        <f>D30+G30</f>
        <v>125961</v>
      </c>
      <c r="K30" s="11">
        <f t="shared" si="3"/>
        <v>42.43740229637216</v>
      </c>
    </row>
    <row r="31" spans="1:11" ht="31.5">
      <c r="A31" s="9">
        <v>2400</v>
      </c>
      <c r="B31" s="7" t="s">
        <v>26</v>
      </c>
      <c r="C31" s="10">
        <v>307539</v>
      </c>
      <c r="D31" s="10">
        <v>217303</v>
      </c>
      <c r="E31" s="11">
        <v>0</v>
      </c>
      <c r="F31" s="12">
        <f>509404+166188</f>
        <v>675592</v>
      </c>
      <c r="G31" s="12">
        <f>497902+20000</f>
        <v>517902</v>
      </c>
      <c r="H31" s="11">
        <f>G31*100/F31</f>
        <v>76.6589894492534</v>
      </c>
      <c r="I31" s="12">
        <f aca="true" t="shared" si="4" ref="I31:J33">C31+F31</f>
        <v>983131</v>
      </c>
      <c r="J31" s="12">
        <f t="shared" si="4"/>
        <v>735205</v>
      </c>
      <c r="K31" s="11">
        <f>J31*100/I31</f>
        <v>74.78199751609908</v>
      </c>
    </row>
    <row r="32" spans="1:11" ht="31.5" hidden="1">
      <c r="A32" s="9">
        <v>3000</v>
      </c>
      <c r="B32" s="7" t="s">
        <v>31</v>
      </c>
      <c r="C32" s="10"/>
      <c r="D32" s="10"/>
      <c r="E32" s="11">
        <v>0</v>
      </c>
      <c r="F32" s="12"/>
      <c r="G32" s="12"/>
      <c r="H32" s="11">
        <v>0</v>
      </c>
      <c r="I32" s="12">
        <f t="shared" si="4"/>
        <v>0</v>
      </c>
      <c r="J32" s="12">
        <f t="shared" si="4"/>
        <v>0</v>
      </c>
      <c r="K32" s="11">
        <v>0</v>
      </c>
    </row>
    <row r="33" spans="1:11" ht="36" customHeight="1">
      <c r="A33" s="9"/>
      <c r="B33" s="7" t="s">
        <v>5</v>
      </c>
      <c r="C33" s="12">
        <f>SUM(C10:C32)</f>
        <v>217844466</v>
      </c>
      <c r="D33" s="12">
        <f>SUM(D10:D32)</f>
        <v>206389187</v>
      </c>
      <c r="E33" s="11">
        <f>D33*100/C33</f>
        <v>94.74153316339007</v>
      </c>
      <c r="F33" s="12">
        <f>SUM(F10:F31)</f>
        <v>20038009</v>
      </c>
      <c r="G33" s="12">
        <f>SUM(G10:G32)</f>
        <v>16344603</v>
      </c>
      <c r="H33" s="11">
        <f>G33*100/F33</f>
        <v>81.56799909611779</v>
      </c>
      <c r="I33" s="12">
        <f t="shared" si="4"/>
        <v>237882475</v>
      </c>
      <c r="J33" s="12">
        <f t="shared" si="4"/>
        <v>222733790</v>
      </c>
      <c r="K33" s="11">
        <f>J33*100/I33</f>
        <v>93.63186169977422</v>
      </c>
    </row>
    <row r="34" spans="1:11" ht="64.5" customHeight="1">
      <c r="A34" s="9"/>
      <c r="B34" s="7" t="s">
        <v>12</v>
      </c>
      <c r="C34" s="12"/>
      <c r="D34" s="12"/>
      <c r="E34" s="12"/>
      <c r="F34" s="12"/>
      <c r="G34" s="12">
        <v>1920521</v>
      </c>
      <c r="H34" s="12"/>
      <c r="I34" s="12"/>
      <c r="J34" s="12">
        <v>1920521</v>
      </c>
      <c r="K34" s="12"/>
    </row>
    <row r="35" spans="1:11" ht="44.25" customHeight="1">
      <c r="A35" s="9"/>
      <c r="B35" s="7" t="s">
        <v>13</v>
      </c>
      <c r="C35" s="12"/>
      <c r="D35" s="12">
        <v>698852</v>
      </c>
      <c r="E35" s="12"/>
      <c r="F35" s="12"/>
      <c r="G35" s="12"/>
      <c r="H35" s="12"/>
      <c r="I35" s="12"/>
      <c r="J35" s="12">
        <v>698852</v>
      </c>
      <c r="K35" s="12"/>
    </row>
    <row r="36" spans="1:11" ht="36.75" customHeight="1">
      <c r="A36" s="9"/>
      <c r="B36" s="7" t="s">
        <v>14</v>
      </c>
      <c r="C36" s="12"/>
      <c r="D36" s="14">
        <v>0</v>
      </c>
      <c r="E36" s="12"/>
      <c r="F36" s="12"/>
      <c r="G36" s="12">
        <v>0</v>
      </c>
      <c r="H36" s="12"/>
      <c r="I36" s="12"/>
      <c r="J36" s="12">
        <v>0</v>
      </c>
      <c r="K36" s="12"/>
    </row>
    <row r="37" spans="1:11" ht="12.75">
      <c r="A37" s="4"/>
      <c r="B37" s="4"/>
      <c r="C37" s="5"/>
      <c r="D37" s="5"/>
      <c r="E37" s="4"/>
      <c r="F37" s="5"/>
      <c r="G37" s="5"/>
      <c r="H37" s="4"/>
      <c r="I37" s="5"/>
      <c r="J37" s="5"/>
      <c r="K37" s="4"/>
    </row>
    <row r="38" spans="1:7" s="3" customFormat="1" ht="12.75">
      <c r="A38" s="3" t="s">
        <v>27</v>
      </c>
      <c r="C38" s="17"/>
      <c r="D38" s="17"/>
      <c r="E38" s="17"/>
      <c r="G38" s="3" t="s">
        <v>28</v>
      </c>
    </row>
    <row r="39" spans="2:12" s="3" customFormat="1" ht="12.75">
      <c r="B39" s="32"/>
      <c r="C39" s="30"/>
      <c r="D39" s="30"/>
      <c r="E39" s="30"/>
      <c r="F39" s="31"/>
      <c r="G39" s="31"/>
      <c r="H39" s="31"/>
      <c r="I39" s="25"/>
      <c r="J39" s="25"/>
      <c r="K39" s="25"/>
      <c r="L39" s="25"/>
    </row>
    <row r="40" spans="2:12" ht="15.75" customHeight="1">
      <c r="B40" s="32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2:12" ht="15">
      <c r="B41" s="26"/>
      <c r="C41" s="18"/>
      <c r="D41" s="18"/>
      <c r="E41" s="18"/>
      <c r="F41" s="18"/>
      <c r="G41" s="18"/>
      <c r="H41" s="18"/>
      <c r="I41" s="28"/>
      <c r="J41" s="19"/>
      <c r="K41" s="19"/>
      <c r="L41" s="27"/>
    </row>
    <row r="42" spans="2:12" ht="15">
      <c r="B42" s="26"/>
      <c r="C42" s="18"/>
      <c r="D42" s="18"/>
      <c r="E42" s="18"/>
      <c r="F42" s="18"/>
      <c r="G42" s="18"/>
      <c r="H42" s="18"/>
      <c r="I42" s="28"/>
      <c r="J42" s="19"/>
      <c r="K42" s="19"/>
      <c r="L42" s="27"/>
    </row>
    <row r="43" spans="2:12" ht="15">
      <c r="B43" s="26"/>
      <c r="C43" s="18"/>
      <c r="D43" s="18"/>
      <c r="E43" s="18"/>
      <c r="F43" s="18"/>
      <c r="G43" s="18"/>
      <c r="H43" s="18"/>
      <c r="I43" s="28"/>
      <c r="J43" s="19"/>
      <c r="K43" s="19"/>
      <c r="L43" s="27"/>
    </row>
    <row r="44" spans="2:12" ht="15">
      <c r="B44" s="26"/>
      <c r="C44" s="18"/>
      <c r="D44" s="18"/>
      <c r="E44" s="18"/>
      <c r="F44" s="18"/>
      <c r="G44" s="18"/>
      <c r="H44" s="18"/>
      <c r="I44" s="28"/>
      <c r="J44" s="19"/>
      <c r="K44" s="19"/>
      <c r="L44" s="27"/>
    </row>
    <row r="45" spans="2:12" ht="15">
      <c r="B45" s="26"/>
      <c r="C45" s="18"/>
      <c r="D45" s="18"/>
      <c r="E45" s="18"/>
      <c r="F45" s="18"/>
      <c r="G45" s="18"/>
      <c r="H45" s="18"/>
      <c r="I45" s="28"/>
      <c r="J45" s="19"/>
      <c r="K45" s="19"/>
      <c r="L45" s="27"/>
    </row>
    <row r="46" spans="2:12" ht="15">
      <c r="B46" s="26"/>
      <c r="C46" s="18"/>
      <c r="D46" s="18"/>
      <c r="E46" s="18"/>
      <c r="F46" s="18"/>
      <c r="G46" s="18"/>
      <c r="H46" s="18"/>
      <c r="I46" s="28"/>
      <c r="J46" s="19"/>
      <c r="K46" s="19"/>
      <c r="L46" s="27"/>
    </row>
    <row r="47" spans="2:12" ht="15">
      <c r="B47" s="26"/>
      <c r="C47" s="18"/>
      <c r="D47" s="18"/>
      <c r="E47" s="18"/>
      <c r="F47" s="18"/>
      <c r="G47" s="18"/>
      <c r="H47" s="18"/>
      <c r="I47" s="28"/>
      <c r="J47" s="19"/>
      <c r="K47" s="19"/>
      <c r="L47" s="27"/>
    </row>
    <row r="48" spans="2:12" ht="15">
      <c r="B48" s="18"/>
      <c r="C48" s="18"/>
      <c r="D48" s="18"/>
      <c r="E48" s="18"/>
      <c r="F48" s="18"/>
      <c r="G48" s="18"/>
      <c r="H48" s="18"/>
      <c r="I48" s="28"/>
      <c r="J48" s="19"/>
      <c r="K48" s="19"/>
      <c r="L48" s="27"/>
    </row>
    <row r="49" spans="2:12" ht="15">
      <c r="B49" s="26"/>
      <c r="C49" s="18"/>
      <c r="D49" s="18"/>
      <c r="E49" s="18"/>
      <c r="F49" s="18"/>
      <c r="G49" s="18"/>
      <c r="H49" s="18"/>
      <c r="I49" s="28"/>
      <c r="J49" s="19"/>
      <c r="K49" s="19"/>
      <c r="L49" s="27"/>
    </row>
    <row r="50" spans="2:12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2" ht="12.75">
      <c r="B51" s="27"/>
      <c r="C51" s="27"/>
      <c r="D51" s="29"/>
      <c r="E51" s="18"/>
      <c r="F51" s="29"/>
      <c r="G51" s="27"/>
      <c r="H51" s="27"/>
      <c r="I51" s="27"/>
      <c r="J51" s="19"/>
      <c r="K51" s="27"/>
      <c r="L51" s="27"/>
    </row>
    <row r="52" spans="2:12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</sheetData>
  <mergeCells count="11">
    <mergeCell ref="I8:K8"/>
    <mergeCell ref="C39:E39"/>
    <mergeCell ref="F39:H39"/>
    <mergeCell ref="B39:B40"/>
    <mergeCell ref="A4:K4"/>
    <mergeCell ref="A5:K5"/>
    <mergeCell ref="A6:K6"/>
    <mergeCell ref="A8:A9"/>
    <mergeCell ref="B8:B9"/>
    <mergeCell ref="C8:E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workbookViewId="0" topLeftCell="A1">
      <selection activeCell="B10" sqref="B10"/>
    </sheetView>
  </sheetViews>
  <sheetFormatPr defaultColWidth="9.00390625" defaultRowHeight="12.75"/>
  <cols>
    <col min="1" max="1" width="13.875" style="1" customWidth="1"/>
    <col min="2" max="2" width="35.25390625" style="1" customWidth="1"/>
    <col min="3" max="3" width="21.125" style="1" customWidth="1"/>
    <col min="4" max="4" width="18.25390625" style="1" customWidth="1"/>
    <col min="5" max="5" width="15.75390625" style="1" customWidth="1"/>
    <col min="6" max="6" width="20.125" style="1" customWidth="1"/>
    <col min="7" max="7" width="26.125" style="1" customWidth="1"/>
    <col min="8" max="8" width="16.625" style="1" customWidth="1"/>
    <col min="9" max="9" width="21.375" style="1" customWidth="1"/>
    <col min="10" max="10" width="21.625" style="1" customWidth="1"/>
    <col min="11" max="11" width="19.875" style="1" customWidth="1"/>
    <col min="12" max="12" width="14.00390625" style="1" customWidth="1"/>
    <col min="13" max="16384" width="9.125" style="1" customWidth="1"/>
  </cols>
  <sheetData>
    <row r="1" spans="8:11" ht="15">
      <c r="H1" s="13"/>
      <c r="J1" s="13" t="s">
        <v>55</v>
      </c>
      <c r="K1" s="13"/>
    </row>
    <row r="2" spans="8:11" ht="15">
      <c r="H2" s="13"/>
      <c r="I2" s="13"/>
      <c r="J2" s="13"/>
      <c r="K2" s="13"/>
    </row>
    <row r="3" spans="7:11" ht="15">
      <c r="G3" s="13"/>
      <c r="I3" s="13"/>
      <c r="J3" s="13"/>
      <c r="K3" s="13"/>
    </row>
    <row r="4" spans="1:11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3" t="s">
        <v>56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s="34" t="s">
        <v>60</v>
      </c>
      <c r="B8" s="34" t="s">
        <v>2</v>
      </c>
      <c r="C8" s="35" t="s">
        <v>3</v>
      </c>
      <c r="D8" s="35"/>
      <c r="E8" s="35"/>
      <c r="F8" s="35" t="s">
        <v>4</v>
      </c>
      <c r="G8" s="35"/>
      <c r="H8" s="35"/>
      <c r="I8" s="35" t="s">
        <v>5</v>
      </c>
      <c r="J8" s="35"/>
      <c r="K8" s="35"/>
    </row>
    <row r="9" spans="1:11" ht="38.25">
      <c r="A9" s="34"/>
      <c r="B9" s="34"/>
      <c r="C9" s="8" t="s">
        <v>32</v>
      </c>
      <c r="D9" s="8" t="s">
        <v>39</v>
      </c>
      <c r="E9" s="8" t="s">
        <v>6</v>
      </c>
      <c r="F9" s="8" t="s">
        <v>32</v>
      </c>
      <c r="G9" s="8" t="s">
        <v>40</v>
      </c>
      <c r="H9" s="8" t="s">
        <v>6</v>
      </c>
      <c r="I9" s="8" t="s">
        <v>32</v>
      </c>
      <c r="J9" s="8" t="s">
        <v>41</v>
      </c>
      <c r="K9" s="8" t="s">
        <v>6</v>
      </c>
    </row>
    <row r="10" spans="1:11" ht="31.5" customHeight="1">
      <c r="A10" s="9">
        <v>1111</v>
      </c>
      <c r="B10" s="9" t="s">
        <v>7</v>
      </c>
      <c r="C10" s="10">
        <v>78868524</v>
      </c>
      <c r="D10" s="10">
        <v>75356197</v>
      </c>
      <c r="E10" s="11">
        <f aca="true" t="shared" si="0" ref="E10:E29">D10*100/C10</f>
        <v>95.54660487877268</v>
      </c>
      <c r="F10" s="12">
        <v>1257642</v>
      </c>
      <c r="G10" s="12">
        <v>1234170</v>
      </c>
      <c r="H10" s="11">
        <f>G10*100/F10</f>
        <v>98.13365011664686</v>
      </c>
      <c r="I10" s="12">
        <f>C10+F10</f>
        <v>80126166</v>
      </c>
      <c r="J10" s="12">
        <f>D10+G10</f>
        <v>76590367</v>
      </c>
      <c r="K10" s="11">
        <f>J10*100/I10</f>
        <v>95.58721054992198</v>
      </c>
    </row>
    <row r="11" spans="1:11" ht="34.5" customHeight="1">
      <c r="A11" s="9">
        <v>1120</v>
      </c>
      <c r="B11" s="7" t="s">
        <v>8</v>
      </c>
      <c r="C11" s="10">
        <v>31026842</v>
      </c>
      <c r="D11" s="10">
        <v>29670977</v>
      </c>
      <c r="E11" s="11">
        <f t="shared" si="0"/>
        <v>95.63002576930002</v>
      </c>
      <c r="F11" s="12">
        <v>439911</v>
      </c>
      <c r="G11" s="12">
        <v>436893</v>
      </c>
      <c r="H11" s="11">
        <f aca="true" t="shared" si="1" ref="H11:H30">G11*100/F11</f>
        <v>99.31395214031929</v>
      </c>
      <c r="I11" s="12">
        <f aca="true" t="shared" si="2" ref="I11:J30">C11+F11</f>
        <v>31466753</v>
      </c>
      <c r="J11" s="12">
        <f t="shared" si="2"/>
        <v>30107870</v>
      </c>
      <c r="K11" s="11">
        <f aca="true" t="shared" si="3" ref="K11:K30">J11*100/I11</f>
        <v>95.68152773818132</v>
      </c>
    </row>
    <row r="12" spans="1:11" ht="94.5" customHeight="1">
      <c r="A12" s="9">
        <v>1131</v>
      </c>
      <c r="B12" s="7" t="s">
        <v>33</v>
      </c>
      <c r="C12" s="10">
        <v>2418899</v>
      </c>
      <c r="D12" s="10">
        <v>2223321</v>
      </c>
      <c r="E12" s="11">
        <f t="shared" si="0"/>
        <v>91.91458593351769</v>
      </c>
      <c r="F12" s="12">
        <v>1709995</v>
      </c>
      <c r="G12" s="12">
        <v>1630160</v>
      </c>
      <c r="H12" s="11">
        <f t="shared" si="1"/>
        <v>95.33127289845876</v>
      </c>
      <c r="I12" s="12">
        <f t="shared" si="2"/>
        <v>4128894</v>
      </c>
      <c r="J12" s="12">
        <f t="shared" si="2"/>
        <v>3853481</v>
      </c>
      <c r="K12" s="11">
        <f t="shared" si="3"/>
        <v>93.32961805267948</v>
      </c>
    </row>
    <row r="13" spans="1:11" ht="51" customHeight="1">
      <c r="A13" s="9">
        <v>1132</v>
      </c>
      <c r="B13" s="7" t="s">
        <v>15</v>
      </c>
      <c r="C13" s="10">
        <v>1405222</v>
      </c>
      <c r="D13" s="10">
        <v>1021667</v>
      </c>
      <c r="E13" s="11">
        <f t="shared" si="0"/>
        <v>72.70502454416456</v>
      </c>
      <c r="F13" s="12">
        <v>568723</v>
      </c>
      <c r="G13" s="12">
        <v>563738</v>
      </c>
      <c r="H13" s="11">
        <f t="shared" si="1"/>
        <v>99.12347487265329</v>
      </c>
      <c r="I13" s="12">
        <f t="shared" si="2"/>
        <v>1973945</v>
      </c>
      <c r="J13" s="12">
        <f t="shared" si="2"/>
        <v>1585405</v>
      </c>
      <c r="K13" s="11">
        <f t="shared" si="3"/>
        <v>80.31657416999967</v>
      </c>
    </row>
    <row r="14" spans="1:11" ht="21.75" customHeight="1">
      <c r="A14" s="9">
        <v>1133</v>
      </c>
      <c r="B14" s="7" t="s">
        <v>9</v>
      </c>
      <c r="C14" s="10">
        <v>3093696</v>
      </c>
      <c r="D14" s="10">
        <v>2734900</v>
      </c>
      <c r="E14" s="11">
        <f t="shared" si="0"/>
        <v>88.4023511036637</v>
      </c>
      <c r="F14" s="12">
        <v>1955256</v>
      </c>
      <c r="G14" s="12">
        <v>1902750</v>
      </c>
      <c r="H14" s="11">
        <f t="shared" si="1"/>
        <v>97.31462273993789</v>
      </c>
      <c r="I14" s="12">
        <f t="shared" si="2"/>
        <v>5048952</v>
      </c>
      <c r="J14" s="12">
        <f t="shared" si="2"/>
        <v>4637650</v>
      </c>
      <c r="K14" s="11">
        <f t="shared" si="3"/>
        <v>91.85371538489572</v>
      </c>
    </row>
    <row r="15" spans="1:11" ht="31.5" customHeight="1">
      <c r="A15" s="9">
        <v>1134</v>
      </c>
      <c r="B15" s="7" t="s">
        <v>34</v>
      </c>
      <c r="C15" s="10">
        <v>2545561</v>
      </c>
      <c r="D15" s="10">
        <v>1783911</v>
      </c>
      <c r="E15" s="11">
        <f t="shared" si="0"/>
        <v>70.07928704124552</v>
      </c>
      <c r="F15" s="12">
        <v>286678</v>
      </c>
      <c r="G15" s="12">
        <v>239724</v>
      </c>
      <c r="H15" s="11">
        <f t="shared" si="1"/>
        <v>83.62134520263153</v>
      </c>
      <c r="I15" s="12">
        <f t="shared" si="2"/>
        <v>2832239</v>
      </c>
      <c r="J15" s="12">
        <f t="shared" si="2"/>
        <v>2023635</v>
      </c>
      <c r="K15" s="11">
        <f t="shared" si="3"/>
        <v>71.4500082796685</v>
      </c>
    </row>
    <row r="16" spans="1:11" ht="78" customHeight="1">
      <c r="A16" s="9">
        <v>1135</v>
      </c>
      <c r="B16" s="7" t="s">
        <v>35</v>
      </c>
      <c r="C16" s="10">
        <v>84536</v>
      </c>
      <c r="D16" s="10">
        <v>73132</v>
      </c>
      <c r="E16" s="11">
        <f t="shared" si="0"/>
        <v>86.50988927794076</v>
      </c>
      <c r="F16" s="12">
        <v>494049</v>
      </c>
      <c r="G16" s="12">
        <v>481708</v>
      </c>
      <c r="H16" s="11">
        <f t="shared" si="1"/>
        <v>97.50206963276922</v>
      </c>
      <c r="I16" s="12">
        <f t="shared" si="2"/>
        <v>578585</v>
      </c>
      <c r="J16" s="12">
        <f t="shared" si="2"/>
        <v>554840</v>
      </c>
      <c r="K16" s="11">
        <f t="shared" si="3"/>
        <v>95.89602219207204</v>
      </c>
    </row>
    <row r="17" spans="1:11" ht="51.75" customHeight="1">
      <c r="A17" s="9">
        <v>1140</v>
      </c>
      <c r="B17" s="7" t="s">
        <v>36</v>
      </c>
      <c r="C17" s="10">
        <v>259925</v>
      </c>
      <c r="D17" s="10">
        <v>89236</v>
      </c>
      <c r="E17" s="11">
        <f t="shared" si="0"/>
        <v>34.331441762046744</v>
      </c>
      <c r="F17" s="12">
        <v>16730</v>
      </c>
      <c r="G17" s="12">
        <v>14131</v>
      </c>
      <c r="H17" s="11">
        <f t="shared" si="1"/>
        <v>84.46503287507471</v>
      </c>
      <c r="I17" s="12">
        <f t="shared" si="2"/>
        <v>276655</v>
      </c>
      <c r="J17" s="12">
        <f t="shared" si="2"/>
        <v>103367</v>
      </c>
      <c r="K17" s="11">
        <f t="shared" si="3"/>
        <v>37.36314181923334</v>
      </c>
    </row>
    <row r="18" spans="1:11" ht="48" customHeight="1">
      <c r="A18" s="9">
        <v>1161</v>
      </c>
      <c r="B18" s="7" t="s">
        <v>16</v>
      </c>
      <c r="C18" s="10">
        <v>1738626</v>
      </c>
      <c r="D18" s="10">
        <v>1559406</v>
      </c>
      <c r="E18" s="11">
        <f t="shared" si="0"/>
        <v>89.69186012402898</v>
      </c>
      <c r="F18" s="12">
        <v>805</v>
      </c>
      <c r="G18" s="12">
        <v>0</v>
      </c>
      <c r="H18" s="11">
        <f t="shared" si="1"/>
        <v>0</v>
      </c>
      <c r="I18" s="12">
        <f t="shared" si="2"/>
        <v>1739431</v>
      </c>
      <c r="J18" s="12">
        <f t="shared" si="2"/>
        <v>1559406</v>
      </c>
      <c r="K18" s="11">
        <f t="shared" si="3"/>
        <v>89.65035117805765</v>
      </c>
    </row>
    <row r="19" spans="1:11" ht="58.5" customHeight="1">
      <c r="A19" s="9">
        <v>1162</v>
      </c>
      <c r="B19" s="7" t="s">
        <v>17</v>
      </c>
      <c r="C19" s="10">
        <v>1061068</v>
      </c>
      <c r="D19" s="10">
        <v>1036606</v>
      </c>
      <c r="E19" s="11">
        <f t="shared" si="0"/>
        <v>97.69458696332374</v>
      </c>
      <c r="F19" s="12">
        <v>9681</v>
      </c>
      <c r="G19" s="12">
        <v>5928</v>
      </c>
      <c r="H19" s="11">
        <f t="shared" si="1"/>
        <v>61.233343662844746</v>
      </c>
      <c r="I19" s="12">
        <f t="shared" si="2"/>
        <v>1070749</v>
      </c>
      <c r="J19" s="12">
        <f t="shared" si="2"/>
        <v>1042534</v>
      </c>
      <c r="K19" s="11">
        <f t="shared" si="3"/>
        <v>97.36492866208607</v>
      </c>
    </row>
    <row r="20" spans="1:11" ht="36" customHeight="1">
      <c r="A20" s="9">
        <v>1163</v>
      </c>
      <c r="B20" s="7" t="s">
        <v>37</v>
      </c>
      <c r="C20" s="10">
        <v>3657462</v>
      </c>
      <c r="D20" s="10">
        <v>3533839</v>
      </c>
      <c r="E20" s="11">
        <f t="shared" si="0"/>
        <v>96.61997855343405</v>
      </c>
      <c r="F20" s="12">
        <v>35995</v>
      </c>
      <c r="G20" s="12">
        <v>31062</v>
      </c>
      <c r="H20" s="11">
        <f t="shared" si="1"/>
        <v>86.29531879427698</v>
      </c>
      <c r="I20" s="12">
        <f t="shared" si="2"/>
        <v>3693457</v>
      </c>
      <c r="J20" s="12">
        <f t="shared" si="2"/>
        <v>3564901</v>
      </c>
      <c r="K20" s="11">
        <f t="shared" si="3"/>
        <v>96.51935842220446</v>
      </c>
    </row>
    <row r="21" spans="1:11" ht="27.75" customHeight="1">
      <c r="A21" s="9">
        <v>1164</v>
      </c>
      <c r="B21" s="7" t="s">
        <v>18</v>
      </c>
      <c r="C21" s="10">
        <v>10134505</v>
      </c>
      <c r="D21" s="10">
        <v>8329119</v>
      </c>
      <c r="E21" s="11">
        <f t="shared" si="0"/>
        <v>82.18575056206494</v>
      </c>
      <c r="F21" s="12">
        <v>67401</v>
      </c>
      <c r="G21" s="12">
        <v>58012</v>
      </c>
      <c r="H21" s="11">
        <f t="shared" si="1"/>
        <v>86.06993961513925</v>
      </c>
      <c r="I21" s="12">
        <f t="shared" si="2"/>
        <v>10201906</v>
      </c>
      <c r="J21" s="12">
        <f t="shared" si="2"/>
        <v>8387131</v>
      </c>
      <c r="K21" s="11">
        <f t="shared" si="3"/>
        <v>82.2114122596307</v>
      </c>
    </row>
    <row r="22" spans="1:11" ht="55.5" customHeight="1">
      <c r="A22" s="9">
        <v>1165</v>
      </c>
      <c r="B22" s="7" t="s">
        <v>19</v>
      </c>
      <c r="C22" s="10">
        <v>2710294</v>
      </c>
      <c r="D22" s="10">
        <v>2546563</v>
      </c>
      <c r="E22" s="11">
        <f t="shared" si="0"/>
        <v>93.95892106170032</v>
      </c>
      <c r="F22" s="12">
        <v>6121</v>
      </c>
      <c r="G22" s="12">
        <v>5556</v>
      </c>
      <c r="H22" s="11">
        <f t="shared" si="1"/>
        <v>90.76948211076622</v>
      </c>
      <c r="I22" s="12">
        <f t="shared" si="2"/>
        <v>2716415</v>
      </c>
      <c r="J22" s="12">
        <f t="shared" si="2"/>
        <v>2552119</v>
      </c>
      <c r="K22" s="11">
        <f t="shared" si="3"/>
        <v>93.95173417905585</v>
      </c>
    </row>
    <row r="23" spans="1:11" ht="15.75">
      <c r="A23" s="9">
        <v>1166</v>
      </c>
      <c r="B23" s="7" t="s">
        <v>20</v>
      </c>
      <c r="C23" s="10">
        <v>694050</v>
      </c>
      <c r="D23" s="10">
        <v>694049</v>
      </c>
      <c r="E23" s="11">
        <f t="shared" si="0"/>
        <v>99.99985591816151</v>
      </c>
      <c r="F23" s="12">
        <v>120000</v>
      </c>
      <c r="G23" s="12">
        <v>120000</v>
      </c>
      <c r="H23" s="11">
        <v>0</v>
      </c>
      <c r="I23" s="12">
        <f t="shared" si="2"/>
        <v>814050</v>
      </c>
      <c r="J23" s="12">
        <f t="shared" si="2"/>
        <v>814049</v>
      </c>
      <c r="K23" s="11">
        <f t="shared" si="3"/>
        <v>99.99987715742276</v>
      </c>
    </row>
    <row r="24" spans="1:11" ht="90.75" customHeight="1">
      <c r="A24" s="9">
        <v>1170</v>
      </c>
      <c r="B24" s="7" t="s">
        <v>21</v>
      </c>
      <c r="C24" s="10">
        <v>1317355</v>
      </c>
      <c r="D24" s="10">
        <v>1301661</v>
      </c>
      <c r="E24" s="11">
        <f t="shared" si="0"/>
        <v>98.80867344034068</v>
      </c>
      <c r="F24" s="12">
        <v>0</v>
      </c>
      <c r="G24" s="12">
        <v>0</v>
      </c>
      <c r="H24" s="11">
        <v>0</v>
      </c>
      <c r="I24" s="12">
        <f t="shared" si="2"/>
        <v>1317355</v>
      </c>
      <c r="J24" s="12">
        <f t="shared" si="2"/>
        <v>1301661</v>
      </c>
      <c r="K24" s="11">
        <f t="shared" si="3"/>
        <v>98.80867344034068</v>
      </c>
    </row>
    <row r="25" spans="1:11" ht="35.25" customHeight="1">
      <c r="A25" s="9">
        <v>1200</v>
      </c>
      <c r="B25" s="7" t="s">
        <v>22</v>
      </c>
      <c r="C25" s="10">
        <v>224077</v>
      </c>
      <c r="D25" s="10">
        <v>137224</v>
      </c>
      <c r="E25" s="11">
        <f t="shared" si="0"/>
        <v>61.23966315150596</v>
      </c>
      <c r="F25" s="12">
        <v>0</v>
      </c>
      <c r="G25" s="12">
        <v>0</v>
      </c>
      <c r="H25" s="11">
        <v>0</v>
      </c>
      <c r="I25" s="12">
        <f t="shared" si="2"/>
        <v>224077</v>
      </c>
      <c r="J25" s="12">
        <f t="shared" si="2"/>
        <v>137224</v>
      </c>
      <c r="K25" s="11">
        <f t="shared" si="3"/>
        <v>61.23966315150596</v>
      </c>
    </row>
    <row r="26" spans="1:11" ht="65.25" customHeight="1">
      <c r="A26" s="9">
        <v>1300</v>
      </c>
      <c r="B26" s="7" t="s">
        <v>23</v>
      </c>
      <c r="C26" s="10">
        <v>66190273</v>
      </c>
      <c r="D26" s="10">
        <f>56146496+8169955</f>
        <v>64316451</v>
      </c>
      <c r="E26" s="11">
        <f t="shared" si="0"/>
        <v>97.1690372088358</v>
      </c>
      <c r="F26" s="12">
        <f>1442450+4116660</f>
        <v>5559110</v>
      </c>
      <c r="G26" s="12">
        <f>1410402+3782117</f>
        <v>5192519</v>
      </c>
      <c r="H26" s="11">
        <f t="shared" si="1"/>
        <v>93.40558110920632</v>
      </c>
      <c r="I26" s="12">
        <f t="shared" si="2"/>
        <v>71749383</v>
      </c>
      <c r="J26" s="12">
        <f t="shared" si="2"/>
        <v>69508970</v>
      </c>
      <c r="K26" s="11">
        <f t="shared" si="3"/>
        <v>96.87744631894604</v>
      </c>
    </row>
    <row r="27" spans="1:11" ht="76.5" customHeight="1">
      <c r="A27" s="9">
        <v>2110</v>
      </c>
      <c r="B27" s="7" t="s">
        <v>24</v>
      </c>
      <c r="C27" s="10">
        <v>1606490</v>
      </c>
      <c r="D27" s="10">
        <v>1408312</v>
      </c>
      <c r="E27" s="11">
        <f t="shared" si="0"/>
        <v>87.66391325187209</v>
      </c>
      <c r="F27" s="12">
        <v>1533407</v>
      </c>
      <c r="G27" s="12">
        <v>919760</v>
      </c>
      <c r="H27" s="11">
        <f t="shared" si="1"/>
        <v>59.98146610782395</v>
      </c>
      <c r="I27" s="12">
        <f t="shared" si="2"/>
        <v>3139897</v>
      </c>
      <c r="J27" s="12">
        <f t="shared" si="2"/>
        <v>2328072</v>
      </c>
      <c r="K27" s="11">
        <f t="shared" si="3"/>
        <v>74.14485252223241</v>
      </c>
    </row>
    <row r="28" spans="1:11" ht="15.75">
      <c r="A28" s="9">
        <v>2120</v>
      </c>
      <c r="B28" s="7" t="s">
        <v>10</v>
      </c>
      <c r="C28" s="10">
        <v>0</v>
      </c>
      <c r="D28" s="10">
        <v>0</v>
      </c>
      <c r="E28" s="11">
        <v>0</v>
      </c>
      <c r="F28" s="12">
        <v>345335</v>
      </c>
      <c r="G28" s="12">
        <v>129129</v>
      </c>
      <c r="H28" s="11">
        <f t="shared" si="1"/>
        <v>37.39238710237885</v>
      </c>
      <c r="I28" s="12">
        <f t="shared" si="2"/>
        <v>345335</v>
      </c>
      <c r="J28" s="12">
        <f t="shared" si="2"/>
        <v>129129</v>
      </c>
      <c r="K28" s="11">
        <f t="shared" si="3"/>
        <v>37.39238710237885</v>
      </c>
    </row>
    <row r="29" spans="1:11" ht="30.75" customHeight="1">
      <c r="A29" s="9">
        <v>2130</v>
      </c>
      <c r="B29" s="7" t="s">
        <v>11</v>
      </c>
      <c r="C29" s="10">
        <v>8368461</v>
      </c>
      <c r="D29" s="10">
        <v>8231021</v>
      </c>
      <c r="E29" s="11">
        <f t="shared" si="0"/>
        <v>98.35764306005609</v>
      </c>
      <c r="F29" s="12">
        <f>3856957+932866</f>
        <v>4789823</v>
      </c>
      <c r="G29" s="12">
        <f>2564209+295583</f>
        <v>2859792</v>
      </c>
      <c r="H29" s="11">
        <f t="shared" si="1"/>
        <v>59.70558828583019</v>
      </c>
      <c r="I29" s="12">
        <f t="shared" si="2"/>
        <v>13158284</v>
      </c>
      <c r="J29" s="12">
        <f t="shared" si="2"/>
        <v>11090813</v>
      </c>
      <c r="K29" s="11">
        <f t="shared" si="3"/>
        <v>84.28768523312006</v>
      </c>
    </row>
    <row r="30" spans="1:11" ht="33.75" customHeight="1">
      <c r="A30" s="9">
        <v>2140</v>
      </c>
      <c r="B30" s="7" t="s">
        <v>25</v>
      </c>
      <c r="C30" s="10">
        <v>131061</v>
      </c>
      <c r="D30" s="10">
        <v>124292</v>
      </c>
      <c r="E30" s="11">
        <v>0</v>
      </c>
      <c r="F30" s="12">
        <f>130709+35046</f>
        <v>165755</v>
      </c>
      <c r="G30" s="12">
        <f>215+1454</f>
        <v>1669</v>
      </c>
      <c r="H30" s="11">
        <f t="shared" si="1"/>
        <v>1.0069077855871618</v>
      </c>
      <c r="I30" s="12">
        <f t="shared" si="2"/>
        <v>296816</v>
      </c>
      <c r="J30" s="12">
        <f>D30+G30</f>
        <v>125961</v>
      </c>
      <c r="K30" s="11">
        <f t="shared" si="3"/>
        <v>42.43740229637216</v>
      </c>
    </row>
    <row r="31" spans="1:11" ht="15.75">
      <c r="A31" s="9">
        <v>2400</v>
      </c>
      <c r="B31" s="7" t="s">
        <v>26</v>
      </c>
      <c r="C31" s="10">
        <v>307539</v>
      </c>
      <c r="D31" s="10">
        <v>217303</v>
      </c>
      <c r="E31" s="11">
        <v>0</v>
      </c>
      <c r="F31" s="12">
        <f>509404+166188</f>
        <v>675592</v>
      </c>
      <c r="G31" s="12">
        <f>497902+20000</f>
        <v>517902</v>
      </c>
      <c r="H31" s="11">
        <f>G31*100/F31</f>
        <v>76.6589894492534</v>
      </c>
      <c r="I31" s="12">
        <f aca="true" t="shared" si="4" ref="I31:J33">C31+F31</f>
        <v>983131</v>
      </c>
      <c r="J31" s="12">
        <f t="shared" si="4"/>
        <v>735205</v>
      </c>
      <c r="K31" s="11">
        <f>J31*100/I31</f>
        <v>74.78199751609908</v>
      </c>
    </row>
    <row r="32" spans="1:11" ht="15.75" hidden="1">
      <c r="A32" s="9">
        <v>3000</v>
      </c>
      <c r="B32" s="7" t="s">
        <v>31</v>
      </c>
      <c r="C32" s="10"/>
      <c r="D32" s="10"/>
      <c r="E32" s="11">
        <v>0</v>
      </c>
      <c r="F32" s="12"/>
      <c r="G32" s="12"/>
      <c r="H32" s="11">
        <v>0</v>
      </c>
      <c r="I32" s="12">
        <f t="shared" si="4"/>
        <v>0</v>
      </c>
      <c r="J32" s="12">
        <f t="shared" si="4"/>
        <v>0</v>
      </c>
      <c r="K32" s="11">
        <v>0</v>
      </c>
    </row>
    <row r="33" spans="1:11" ht="36" customHeight="1">
      <c r="A33" s="9"/>
      <c r="B33" s="7" t="s">
        <v>5</v>
      </c>
      <c r="C33" s="12">
        <f>SUM(C10:C32)</f>
        <v>217844466</v>
      </c>
      <c r="D33" s="12">
        <f>SUM(D10:D32)</f>
        <v>206389187</v>
      </c>
      <c r="E33" s="11">
        <f>D33*100/C33</f>
        <v>94.74153316339007</v>
      </c>
      <c r="F33" s="12">
        <f>SUM(F10:F31)</f>
        <v>20038009</v>
      </c>
      <c r="G33" s="12">
        <f>SUM(G10:G32)</f>
        <v>16344603</v>
      </c>
      <c r="H33" s="11">
        <f>G33*100/F33</f>
        <v>81.56799909611779</v>
      </c>
      <c r="I33" s="12">
        <f t="shared" si="4"/>
        <v>237882475</v>
      </c>
      <c r="J33" s="12">
        <f t="shared" si="4"/>
        <v>222733790</v>
      </c>
      <c r="K33" s="11">
        <f>J33*100/I33</f>
        <v>93.63186169977422</v>
      </c>
    </row>
    <row r="34" spans="1:11" ht="64.5" customHeight="1">
      <c r="A34" s="9"/>
      <c r="B34" s="7" t="s">
        <v>12</v>
      </c>
      <c r="C34" s="12"/>
      <c r="D34" s="12"/>
      <c r="E34" s="12"/>
      <c r="F34" s="12"/>
      <c r="G34" s="12">
        <v>1920521</v>
      </c>
      <c r="H34" s="12"/>
      <c r="I34" s="12"/>
      <c r="J34" s="12">
        <v>1920521</v>
      </c>
      <c r="K34" s="12"/>
    </row>
    <row r="35" spans="1:11" ht="55.5" customHeight="1">
      <c r="A35" s="9"/>
      <c r="B35" s="7" t="s">
        <v>13</v>
      </c>
      <c r="C35" s="12"/>
      <c r="D35" s="12">
        <v>698852</v>
      </c>
      <c r="E35" s="12"/>
      <c r="F35" s="12"/>
      <c r="G35" s="12"/>
      <c r="H35" s="12"/>
      <c r="I35" s="12"/>
      <c r="J35" s="12">
        <v>698852</v>
      </c>
      <c r="K35" s="12"/>
    </row>
    <row r="36" spans="1:11" ht="36.75" customHeight="1">
      <c r="A36" s="9"/>
      <c r="B36" s="7" t="s">
        <v>14</v>
      </c>
      <c r="C36" s="12"/>
      <c r="D36" s="14">
        <v>0</v>
      </c>
      <c r="E36" s="12"/>
      <c r="F36" s="12"/>
      <c r="G36" s="12">
        <v>0</v>
      </c>
      <c r="H36" s="12"/>
      <c r="I36" s="12"/>
      <c r="J36" s="12">
        <v>0</v>
      </c>
      <c r="K36" s="12"/>
    </row>
    <row r="37" spans="1:11" ht="12.75">
      <c r="A37" s="4"/>
      <c r="B37" s="4"/>
      <c r="C37" s="5"/>
      <c r="D37" s="5"/>
      <c r="E37" s="4"/>
      <c r="F37" s="5"/>
      <c r="G37" s="5"/>
      <c r="H37" s="4"/>
      <c r="I37" s="5"/>
      <c r="J37" s="5"/>
      <c r="K37" s="4"/>
    </row>
    <row r="38" spans="1:11" ht="15.75">
      <c r="A38" s="22" t="s">
        <v>57</v>
      </c>
      <c r="B38" s="4"/>
      <c r="C38" s="5"/>
      <c r="D38" s="5"/>
      <c r="E38" s="4"/>
      <c r="F38" s="5"/>
      <c r="G38" s="5"/>
      <c r="H38" s="4"/>
      <c r="I38" s="5"/>
      <c r="J38" s="5"/>
      <c r="K38" s="4"/>
    </row>
    <row r="39" spans="3:5" s="3" customFormat="1" ht="12.75">
      <c r="C39" s="17"/>
      <c r="D39" s="17"/>
      <c r="E39" s="17"/>
    </row>
    <row r="40" spans="1:11" s="3" customFormat="1" ht="12.75">
      <c r="A40" s="36" t="s">
        <v>54</v>
      </c>
      <c r="B40" s="37" t="s">
        <v>3</v>
      </c>
      <c r="C40" s="37"/>
      <c r="D40" s="37"/>
      <c r="E40" s="38" t="s">
        <v>4</v>
      </c>
      <c r="F40" s="38"/>
      <c r="G40" s="38"/>
      <c r="H40" s="38" t="s">
        <v>5</v>
      </c>
      <c r="I40" s="38"/>
      <c r="J40" s="38"/>
      <c r="K40" s="38"/>
    </row>
    <row r="41" spans="1:11" ht="15.75" customHeight="1">
      <c r="A41" s="36"/>
      <c r="B41" s="20" t="s">
        <v>47</v>
      </c>
      <c r="C41" s="20" t="s">
        <v>48</v>
      </c>
      <c r="D41" s="20" t="s">
        <v>49</v>
      </c>
      <c r="E41" s="20" t="s">
        <v>47</v>
      </c>
      <c r="F41" s="20" t="s">
        <v>48</v>
      </c>
      <c r="G41" s="20" t="s">
        <v>50</v>
      </c>
      <c r="H41" s="20" t="s">
        <v>47</v>
      </c>
      <c r="I41" s="20" t="s">
        <v>48</v>
      </c>
      <c r="J41" s="20" t="s">
        <v>51</v>
      </c>
      <c r="K41" s="20" t="s">
        <v>58</v>
      </c>
    </row>
    <row r="42" spans="1:11" ht="15">
      <c r="A42" s="15" t="s">
        <v>29</v>
      </c>
      <c r="B42" s="16">
        <f>D10+D11</f>
        <v>105027174</v>
      </c>
      <c r="C42" s="16">
        <f>'[1]Лист1'!$D$53</f>
        <v>95827955</v>
      </c>
      <c r="D42" s="16">
        <f>B42-C42</f>
        <v>9199219</v>
      </c>
      <c r="E42" s="16">
        <f>G10+G11</f>
        <v>1671063</v>
      </c>
      <c r="F42" s="16">
        <f>'[1]Лист1'!$G$53</f>
        <v>1362791</v>
      </c>
      <c r="G42" s="16">
        <f>E42-F42</f>
        <v>308272</v>
      </c>
      <c r="H42" s="12">
        <f aca="true" t="shared" si="5" ref="H42:I50">B42+E42</f>
        <v>106698237</v>
      </c>
      <c r="I42" s="23">
        <f t="shared" si="5"/>
        <v>97190746</v>
      </c>
      <c r="J42" s="23">
        <f>H42-I42</f>
        <v>9507491</v>
      </c>
      <c r="K42" s="23">
        <f>H42/I42*100</f>
        <v>109.78230067294679</v>
      </c>
    </row>
    <row r="43" spans="1:11" ht="15">
      <c r="A43" s="15" t="s">
        <v>42</v>
      </c>
      <c r="B43" s="16">
        <f>D14</f>
        <v>2734900</v>
      </c>
      <c r="C43" s="16">
        <f>'[1]Лист1'!$D$54</f>
        <v>1560153</v>
      </c>
      <c r="D43" s="16">
        <f aca="true" t="shared" si="6" ref="D43:D49">B43-C43</f>
        <v>1174747</v>
      </c>
      <c r="E43" s="16">
        <f>G14</f>
        <v>1902750</v>
      </c>
      <c r="F43" s="16">
        <f>'[1]Лист1'!$G$54</f>
        <v>1271544</v>
      </c>
      <c r="G43" s="16">
        <f aca="true" t="shared" si="7" ref="G43:G50">E43-F43</f>
        <v>631206</v>
      </c>
      <c r="H43" s="12">
        <f t="shared" si="5"/>
        <v>4637650</v>
      </c>
      <c r="I43" s="23">
        <f t="shared" si="5"/>
        <v>2831697</v>
      </c>
      <c r="J43" s="23">
        <f aca="true" t="shared" si="8" ref="J43:J50">H43-I43</f>
        <v>1805953</v>
      </c>
      <c r="K43" s="23">
        <f aca="true" t="shared" si="9" ref="K43:K50">H43/I43*100</f>
        <v>163.77635036516972</v>
      </c>
    </row>
    <row r="44" spans="1:11" ht="15">
      <c r="A44" s="15" t="s">
        <v>43</v>
      </c>
      <c r="B44" s="16">
        <f>D13</f>
        <v>1021667</v>
      </c>
      <c r="C44" s="16">
        <f>'[1]Лист1'!$D$55</f>
        <v>1230371</v>
      </c>
      <c r="D44" s="16">
        <f t="shared" si="6"/>
        <v>-208704</v>
      </c>
      <c r="E44" s="16">
        <f>G13</f>
        <v>563738</v>
      </c>
      <c r="F44" s="16">
        <f>'[1]Лист1'!$G$55</f>
        <v>614007</v>
      </c>
      <c r="G44" s="16">
        <f t="shared" si="7"/>
        <v>-50269</v>
      </c>
      <c r="H44" s="12">
        <f t="shared" si="5"/>
        <v>1585405</v>
      </c>
      <c r="I44" s="23">
        <f t="shared" si="5"/>
        <v>1844378</v>
      </c>
      <c r="J44" s="23">
        <f t="shared" si="8"/>
        <v>-258973</v>
      </c>
      <c r="K44" s="23">
        <f t="shared" si="9"/>
        <v>85.95878935879739</v>
      </c>
    </row>
    <row r="45" spans="1:11" ht="15">
      <c r="A45" s="15" t="s">
        <v>44</v>
      </c>
      <c r="B45" s="16">
        <f>D18+D19+D20+D21+D22+D23</f>
        <v>17699582</v>
      </c>
      <c r="C45" s="16">
        <f>'[1]Лист1'!$D$56</f>
        <v>10163616</v>
      </c>
      <c r="D45" s="16">
        <f t="shared" si="6"/>
        <v>7535966</v>
      </c>
      <c r="E45" s="16">
        <f>G18+G19+G20+G21+G22+G23</f>
        <v>220558</v>
      </c>
      <c r="F45" s="16">
        <f>'[1]Лист1'!$G$56</f>
        <v>91360</v>
      </c>
      <c r="G45" s="16">
        <f t="shared" si="7"/>
        <v>129198</v>
      </c>
      <c r="H45" s="12">
        <f t="shared" si="5"/>
        <v>17920140</v>
      </c>
      <c r="I45" s="23">
        <f t="shared" si="5"/>
        <v>10254976</v>
      </c>
      <c r="J45" s="23">
        <f t="shared" si="8"/>
        <v>7665164</v>
      </c>
      <c r="K45" s="23">
        <f t="shared" si="9"/>
        <v>174.74580145287518</v>
      </c>
    </row>
    <row r="46" spans="1:11" ht="15">
      <c r="A46" s="15" t="s">
        <v>45</v>
      </c>
      <c r="B46" s="16">
        <f>D26-13886324</f>
        <v>50430127</v>
      </c>
      <c r="C46" s="16">
        <f>'[1]Лист1'!$D$57</f>
        <v>41742533</v>
      </c>
      <c r="D46" s="16">
        <f t="shared" si="6"/>
        <v>8687594</v>
      </c>
      <c r="E46" s="16">
        <f>G26-1410401</f>
        <v>3782118</v>
      </c>
      <c r="F46" s="16">
        <f>'[1]Лист1'!$G$57</f>
        <v>3442191</v>
      </c>
      <c r="G46" s="16">
        <f t="shared" si="7"/>
        <v>339927</v>
      </c>
      <c r="H46" s="12">
        <f t="shared" si="5"/>
        <v>54212245</v>
      </c>
      <c r="I46" s="23">
        <f t="shared" si="5"/>
        <v>45184724</v>
      </c>
      <c r="J46" s="23">
        <f t="shared" si="8"/>
        <v>9027521</v>
      </c>
      <c r="K46" s="23">
        <f t="shared" si="9"/>
        <v>119.9791438363107</v>
      </c>
    </row>
    <row r="47" spans="1:11" ht="15">
      <c r="A47" s="24" t="s">
        <v>46</v>
      </c>
      <c r="B47" s="23">
        <f>SUM(B42:B46)</f>
        <v>176913450</v>
      </c>
      <c r="C47" s="23">
        <f>SUM(C42:C46)</f>
        <v>150524628</v>
      </c>
      <c r="D47" s="23">
        <f t="shared" si="6"/>
        <v>26388822</v>
      </c>
      <c r="E47" s="23">
        <f>SUM(E42:E46)</f>
        <v>8140227</v>
      </c>
      <c r="F47" s="23">
        <f>SUM(F42:F46)</f>
        <v>6781893</v>
      </c>
      <c r="G47" s="23">
        <f t="shared" si="7"/>
        <v>1358334</v>
      </c>
      <c r="H47" s="21">
        <f>B47+E47</f>
        <v>185053677</v>
      </c>
      <c r="I47" s="23">
        <f t="shared" si="5"/>
        <v>157306521</v>
      </c>
      <c r="J47" s="23">
        <f t="shared" si="8"/>
        <v>27747156</v>
      </c>
      <c r="K47" s="23">
        <f t="shared" si="9"/>
        <v>117.6389102140273</v>
      </c>
    </row>
    <row r="48" spans="1:11" ht="15">
      <c r="A48" s="15" t="s">
        <v>52</v>
      </c>
      <c r="B48" s="16">
        <f>D27+D28+D29+D30+D31</f>
        <v>9980928</v>
      </c>
      <c r="C48" s="16">
        <f>'[1]Лист1'!$D$34+'[1]Лист1'!$D$36+'[1]Лист1'!$D$37+'[1]Лист1'!$D$39+'[1]Лист1'!$D$40+'[1]Лист1'!$D$41+'[1]Лист1'!$D$43+'[1]Лист1'!$D$44</f>
        <v>1253151</v>
      </c>
      <c r="D48" s="16">
        <f t="shared" si="6"/>
        <v>8727777</v>
      </c>
      <c r="E48" s="16">
        <f>G27+G28+G29+G30+G31</f>
        <v>4428252</v>
      </c>
      <c r="F48" s="16">
        <f>'[1]Лист1'!$G$34+'[1]Лист1'!$G$36+'[1]Лист1'!$G$37+'[1]Лист1'!$G$39+'[1]Лист1'!$G$40+'[1]Лист1'!$G$41</f>
        <v>1622192</v>
      </c>
      <c r="G48" s="16">
        <f t="shared" si="7"/>
        <v>2806060</v>
      </c>
      <c r="H48" s="12">
        <f>B48+E48</f>
        <v>14409180</v>
      </c>
      <c r="I48" s="23">
        <f t="shared" si="5"/>
        <v>2875343</v>
      </c>
      <c r="J48" s="23">
        <f t="shared" si="8"/>
        <v>11533837</v>
      </c>
      <c r="K48" s="23">
        <f t="shared" si="9"/>
        <v>501.12908268683077</v>
      </c>
    </row>
    <row r="49" spans="1:11" ht="15">
      <c r="A49" s="16" t="s">
        <v>53</v>
      </c>
      <c r="B49" s="16">
        <f>D12+D15+D16+D17+D24+D25+13886324</f>
        <v>19494809</v>
      </c>
      <c r="C49" s="16">
        <f>'[1]Лист1'!$D$12+'[1]Лист1'!$D$15+'[1]Лист1'!$D$16+'[1]Лист1'!$D$17+'[1]Лист1'!$D$18+'[1]Лист1'!$D$19+'[1]Лист1'!$D$20+'[1]Лист1'!$D$21+'[1]Лист1'!$D$28+'[1]Лист1'!$D$29+'[1]Лист1'!$D$30</f>
        <v>13168857</v>
      </c>
      <c r="D49" s="16">
        <f t="shared" si="6"/>
        <v>6325952</v>
      </c>
      <c r="E49" s="16">
        <f>G12+G15+G16+G24+G25+1410401+G17</f>
        <v>3776124</v>
      </c>
      <c r="F49" s="16">
        <f>'[1]Лист1'!$G$12+'[1]Лист1'!$G$15+'[1]Лист1'!$G$16+'[1]Лист1'!$G$17+'[1]Лист1'!$G$18+'[1]Лист1'!$G$19+'[1]Лист1'!$G$20+'[1]Лист1'!$G$21+'[1]Лист1'!$G$28+'[1]Лист1'!$G$29+'[1]Лист1'!$G$30</f>
        <v>17232839</v>
      </c>
      <c r="G49" s="16">
        <f t="shared" si="7"/>
        <v>-13456715</v>
      </c>
      <c r="H49" s="12">
        <f>B49+E49</f>
        <v>23270933</v>
      </c>
      <c r="I49" s="23">
        <f t="shared" si="5"/>
        <v>30401696</v>
      </c>
      <c r="J49" s="23">
        <f t="shared" si="8"/>
        <v>-7130763</v>
      </c>
      <c r="K49" s="23">
        <f t="shared" si="9"/>
        <v>76.5448513135583</v>
      </c>
    </row>
    <row r="50" spans="1:11" ht="15">
      <c r="A50" s="24" t="s">
        <v>59</v>
      </c>
      <c r="B50" s="23">
        <f>B47+B48+B49</f>
        <v>206389187</v>
      </c>
      <c r="C50" s="23">
        <f>C47+C48+C49</f>
        <v>164946636</v>
      </c>
      <c r="D50" s="23">
        <f>B50-C50</f>
        <v>41442551</v>
      </c>
      <c r="E50" s="23">
        <f>E47+E48+E49</f>
        <v>16344603</v>
      </c>
      <c r="F50" s="23">
        <f>F47+F48+F49</f>
        <v>25636924</v>
      </c>
      <c r="G50" s="23">
        <f t="shared" si="7"/>
        <v>-9292321</v>
      </c>
      <c r="H50" s="21">
        <f>B50+E50</f>
        <v>222733790</v>
      </c>
      <c r="I50" s="23">
        <f t="shared" si="5"/>
        <v>190583560</v>
      </c>
      <c r="J50" s="23">
        <f t="shared" si="8"/>
        <v>32150230</v>
      </c>
      <c r="K50" s="23">
        <f t="shared" si="9"/>
        <v>116.86936165952615</v>
      </c>
    </row>
    <row r="52" spans="4:10" ht="12.75">
      <c r="D52" s="2"/>
      <c r="E52" s="18"/>
      <c r="F52" s="2"/>
      <c r="J52" s="19"/>
    </row>
  </sheetData>
  <mergeCells count="12">
    <mergeCell ref="A4:K4"/>
    <mergeCell ref="A5:K5"/>
    <mergeCell ref="A6:K6"/>
    <mergeCell ref="A8:A9"/>
    <mergeCell ref="B8:B9"/>
    <mergeCell ref="C8:E8"/>
    <mergeCell ref="F8:H8"/>
    <mergeCell ref="I8:K8"/>
    <mergeCell ref="A40:A41"/>
    <mergeCell ref="B40:D40"/>
    <mergeCell ref="E40:G40"/>
    <mergeCell ref="H40:K40"/>
  </mergeCells>
  <printOptions/>
  <pageMargins left="0.1968503937007874" right="0.1968503937007874" top="0.1968503937007874" bottom="0.1968503937007874" header="0.79" footer="1.68"/>
  <pageSetup fitToHeight="2" horizontalDpi="600" verticalDpi="600" orientation="landscape" paperSize="9" scale="6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Крестененко</dc:creator>
  <cp:keywords/>
  <dc:description/>
  <cp:lastModifiedBy>Денис</cp:lastModifiedBy>
  <cp:lastPrinted>2011-03-31T06:20:44Z</cp:lastPrinted>
  <dcterms:created xsi:type="dcterms:W3CDTF">2006-05-25T03:01:01Z</dcterms:created>
  <dcterms:modified xsi:type="dcterms:W3CDTF">2011-10-17T08:21:01Z</dcterms:modified>
  <cp:category/>
  <cp:version/>
  <cp:contentType/>
  <cp:contentStatus/>
</cp:coreProperties>
</file>